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<sst xmlns="http://schemas.openxmlformats.org/spreadsheetml/2006/main" count="78" uniqueCount="53">
  <si>
    <t>SMI Multi-Strategy Allocation (50/40/10) Calculator</t>
  </si>
  <si>
    <r>
      <rPr>
        <rFont val="Calibri"/>
        <b/>
        <color rgb="FF000000"/>
        <sz val="12.0"/>
      </rPr>
      <t>50/40/10 is a blended approach that allocates 50% of a portfolio to SMI's Dynamic Asset Allocation strategy (DAA), 40% to Fund Upgrading, and 10% to Sector Rotation (SR). Input the dollar amount you have available to invest, along with your risk tolerance and season of life (see our "</t>
    </r>
    <r>
      <rPr>
        <rFont val="Calibri"/>
        <b/>
        <color rgb="FF0563C1"/>
        <sz val="12.0"/>
      </rPr>
      <t>Start Here</t>
    </r>
    <r>
      <rPr>
        <rFont val="Calibri"/>
        <b/>
        <color rgb="FF000000"/>
        <sz val="12.0"/>
      </rPr>
      <t>" section). The calculator will detail how much to invest in each strategy and fund.</t>
    </r>
  </si>
  <si>
    <r>
      <rPr>
        <rFont val="Calibri"/>
        <color rgb="FF000000"/>
        <sz val="12.0"/>
      </rPr>
      <t xml:space="preserve">(For a fuller explanation of 50/40/10, see </t>
    </r>
    <r>
      <rPr>
        <rFont val="Calibri"/>
        <i/>
        <color rgb="FF0563C1"/>
        <sz val="12.0"/>
        <u/>
      </rPr>
      <t>Higher Returns With Less Risk, Re-Examined</t>
    </r>
    <r>
      <rPr>
        <rFont val="Calibri"/>
        <i/>
        <color rgb="FF000000"/>
        <sz val="12.0"/>
      </rPr>
      <t>.</t>
    </r>
    <r>
      <rPr>
        <rFont val="Calibri"/>
        <color rgb="FF000000"/>
        <sz val="12.0"/>
      </rPr>
      <t>)</t>
    </r>
  </si>
  <si>
    <t>Enter the amount you want to invest</t>
  </si>
  <si>
    <t xml:space="preserve">Determine your allocation mix between stratgies </t>
  </si>
  <si>
    <t>The default is 50% DAA, 40% Fund upgrading, and 10% Sector Rotation</t>
  </si>
  <si>
    <t>DAA</t>
  </si>
  <si>
    <t>%</t>
  </si>
  <si>
    <t>Fund Upgrading</t>
  </si>
  <si>
    <t>Sector Rotation</t>
  </si>
  <si>
    <t>Must total 100%</t>
  </si>
  <si>
    <t>Dynamic Asset Allocation</t>
  </si>
  <si>
    <t xml:space="preserve">One half is allocated to the SMI 3Fourteen REAL Asset Allocation ETF (RAA). The other half is allocated roughly evenly among three currently recommended DAA funds. (Note: Due to rounding, the amount for one of the three DAA funds may be slightly different from the others .) </t>
  </si>
  <si>
    <t>RAA ETF</t>
  </si>
  <si>
    <t>DAA Fund 1</t>
  </si>
  <si>
    <t>DAA Fund 2</t>
  </si>
  <si>
    <t>DAA Fund 3</t>
  </si>
  <si>
    <t>Total DAA Allocation</t>
  </si>
  <si>
    <t>Daredevil</t>
  </si>
  <si>
    <t>Explorer</t>
  </si>
  <si>
    <t>Researcher</t>
  </si>
  <si>
    <t>Preserver</t>
  </si>
  <si>
    <t>Choose Investing Temperament:</t>
  </si>
  <si>
    <t>Choose Season of Life:</t>
  </si>
  <si>
    <t>Stock</t>
  </si>
  <si>
    <t>Bond</t>
  </si>
  <si>
    <t>Your Investing Profile</t>
  </si>
  <si>
    <t>20+ years until I retire</t>
  </si>
  <si>
    <t xml:space="preserve"> </t>
  </si>
  <si>
    <t>15-20 years until I retire</t>
  </si>
  <si>
    <t>10-15 years until I retire</t>
  </si>
  <si>
    <t>5-10 years until I retire</t>
  </si>
  <si>
    <t>5 years until I retire</t>
  </si>
  <si>
    <t>Amount to invest in stocks</t>
  </si>
  <si>
    <t>In early retirement years now</t>
  </si>
  <si>
    <t>In later retirement years now</t>
  </si>
  <si>
    <t>Amount to invest in bonds</t>
  </si>
  <si>
    <t>Stocks</t>
  </si>
  <si>
    <t>Situational Fund</t>
  </si>
  <si>
    <t>Small Company / Active Fund</t>
  </si>
  <si>
    <t>Large Company / Index Fund</t>
  </si>
  <si>
    <t>Large Company / FCTE ETF</t>
  </si>
  <si>
    <t>Total Stocks</t>
  </si>
  <si>
    <t>Bonds</t>
  </si>
  <si>
    <t>Fund 1</t>
  </si>
  <si>
    <t>Fund 2</t>
  </si>
  <si>
    <t>Fund 3</t>
  </si>
  <si>
    <t>Fund 4</t>
  </si>
  <si>
    <t>Total Bonds</t>
  </si>
  <si>
    <t>Total Fund Upgrading Allocation</t>
  </si>
  <si>
    <t xml:space="preserve">Fund </t>
  </si>
  <si>
    <t>Total Sector Rotation Allocation</t>
  </si>
  <si>
    <t>Total Investment Portfolio Amount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</si>
</sst>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 &quot;&quot;$&quot;* #,##0&quot; &quot;;&quot; &quot;&quot;$&quot;* (#,##0);&quot; &quot;&quot;$&quot;* &quot;-&quot;??&quot; &quot;"/>
  </numFmts>
  <fonts count="8">
    <font>
      <sz val="11.0"/>
      <color rgb="FF000000"/>
      <name val="Calibri"/>
      <scheme val="minor"/>
    </font>
    <font>
      <b/>
      <sz val="14.0"/>
      <color rgb="FFFFFFFF"/>
      <name val="Calibri"/>
    </font>
    <font/>
    <font>
      <sz val="11.0"/>
      <color rgb="FF000000"/>
      <name val="Calibri"/>
    </font>
    <font>
      <sz val="13.0"/>
      <color rgb="FF000000"/>
      <name val="Calibri"/>
    </font>
    <font>
      <u/>
      <sz val="13.0"/>
      <color rgb="FF000000"/>
      <name val="Calibri"/>
    </font>
    <font>
      <b/>
      <sz val="11.0"/>
      <color rgb="FF000000"/>
      <name val="Calibri"/>
    </font>
    <font>
      <sz val="11.0"/>
      <color rgb="FFFFFFFF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009B6F"/>
        <bgColor rgb="FF009B6F"/>
      </patternFill>
    </fill>
    <fill>
      <patternFill patternType="solid">
        <fgColor rgb="FFFFFFFF"/>
        <bgColor rgb="FFFFFFFF"/>
      </patternFill>
    </fill>
    <fill>
      <patternFill patternType="solid">
        <fgColor rgb="FF9CD8C7"/>
        <bgColor rgb="FF9CD8C7"/>
      </patternFill>
    </fill>
  </fills>
  <borders count="21">
    <border/>
    <border>
      <left style="thin">
        <color rgb="FFAAAAAA"/>
      </left>
      <top style="thin">
        <color rgb="FFAAAAAA"/>
      </top>
      <bottom style="thin">
        <color rgb="FFAAAAAA"/>
      </bottom>
    </border>
    <border>
      <top style="thin">
        <color rgb="FFAAAAAA"/>
      </top>
      <bottom style="thin">
        <color rgb="FFAAAAAA"/>
      </bottom>
    </border>
    <border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000000"/>
      </bottom>
    </border>
    <border>
      <right style="thin">
        <color rgb="FF000000"/>
      </right>
      <top style="thin">
        <color rgb="FFAAAAAA"/>
      </top>
      <bottom style="thin">
        <color rgb="FFAAAAAA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AAAAAA"/>
      </bottom>
    </border>
    <border>
      <left style="thin">
        <color rgb="FFAAAAAA"/>
      </left>
      <right style="thin">
        <color rgb="FF000000"/>
      </right>
      <top style="thin">
        <color rgb="FFAAAAAA"/>
      </top>
      <bottom style="thin">
        <color rgb="FFAAAAAA"/>
      </bottom>
    </border>
    <border>
      <left style="thin">
        <color rgb="FF000000"/>
      </left>
      <top style="thin">
        <color rgb="FF000000"/>
      </top>
      <bottom style="thin">
        <color rgb="FFAAAAAA"/>
      </bottom>
    </border>
    <border>
      <top style="thin">
        <color rgb="FF000000"/>
      </top>
      <bottom style="thin">
        <color rgb="FFAAAAAA"/>
      </bottom>
    </border>
    <border>
      <right style="thin">
        <color rgb="FF000000"/>
      </right>
      <top style="thin">
        <color rgb="FF000000"/>
      </top>
      <bottom style="thin">
        <color rgb="FFAAAAAA"/>
      </bottom>
    </border>
    <border>
      <left style="thin">
        <color rgb="FF000000"/>
      </left>
      <right style="thin">
        <color rgb="FFAAAAAA"/>
      </right>
      <top style="thin">
        <color rgb="FFAAAAAA"/>
      </top>
    </border>
    <border>
      <left style="thin">
        <color rgb="FFAAAAAA"/>
      </left>
      <right style="thin">
        <color rgb="FFAAAAAA"/>
      </right>
      <top style="thin">
        <color rgb="FFAAAAAA"/>
      </top>
    </border>
    <border>
      <left style="thin">
        <color rgb="FFAAAAAA"/>
      </left>
      <right style="thin">
        <color rgb="FF000000"/>
      </right>
      <top style="thin">
        <color rgb="FFAAAAAA"/>
      </top>
    </border>
    <border>
      <left style="thin">
        <color rgb="FF000000"/>
      </left>
      <right style="thin">
        <color rgb="FFAAAAAA"/>
      </right>
      <top style="thin">
        <color rgb="FFAAAAAA"/>
      </top>
      <bottom style="thin">
        <color rgb="FF000000"/>
      </bottom>
    </border>
    <border>
      <left style="thin">
        <color rgb="FFAAAAAA"/>
      </left>
      <right style="thin">
        <color rgb="FF000000"/>
      </right>
      <top style="thin">
        <color rgb="FFAAAAAA"/>
      </top>
      <bottom style="thin">
        <color rgb="FF000000"/>
      </bottom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AAAAAA"/>
      </top>
      <bottom style="thin">
        <color rgb="FFAAAAAA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vertical="center"/>
    </xf>
    <xf borderId="0" fillId="0" fontId="3" numFmtId="0" xfId="0" applyAlignment="1" applyFont="1">
      <alignment vertical="center"/>
    </xf>
    <xf borderId="1" fillId="3" fontId="4" numFmtId="49" xfId="0" applyAlignment="1" applyBorder="1" applyFill="1" applyFont="1" applyNumberFormat="1">
      <alignment horizontal="center" readingOrder="0" shrinkToFit="0" vertical="center" wrapText="1"/>
    </xf>
    <xf borderId="1" fillId="3" fontId="5" numFmtId="49" xfId="0" applyAlignment="1" applyBorder="1" applyFont="1" applyNumberFormat="1">
      <alignment horizontal="center" shrinkToFit="0" vertical="center" wrapText="1"/>
    </xf>
    <xf borderId="5" fillId="0" fontId="3" numFmtId="0" xfId="0" applyAlignment="1" applyBorder="1" applyFont="1">
      <alignment vertical="center"/>
    </xf>
    <xf borderId="1" fillId="0" fontId="6" numFmtId="49" xfId="0" applyAlignment="1" applyBorder="1" applyFont="1" applyNumberFormat="1">
      <alignment horizontal="center" readingOrder="0" vertical="center"/>
    </xf>
    <xf borderId="6" fillId="0" fontId="2" numFmtId="0" xfId="0" applyBorder="1" applyFont="1"/>
    <xf borderId="7" fillId="0" fontId="6" numFmtId="164" xfId="0" applyAlignment="1" applyBorder="1" applyFont="1" applyNumberFormat="1">
      <alignment readingOrder="0" vertical="center"/>
    </xf>
    <xf borderId="8" fillId="0" fontId="3" numFmtId="0" xfId="0" applyAlignment="1" applyBorder="1" applyFont="1">
      <alignment vertical="center"/>
    </xf>
    <xf borderId="9" fillId="0" fontId="3" numFmtId="0" xfId="0" applyAlignment="1" applyBorder="1" applyFont="1">
      <alignment vertical="center"/>
    </xf>
    <xf borderId="1" fillId="0" fontId="6" numFmtId="49" xfId="0" applyAlignment="1" applyBorder="1" applyFont="1" applyNumberFormat="1">
      <alignment vertical="center"/>
    </xf>
    <xf borderId="1" fillId="0" fontId="3" numFmtId="49" xfId="0" applyAlignment="1" applyBorder="1" applyFont="1" applyNumberFormat="1">
      <alignment vertical="center"/>
    </xf>
    <xf borderId="10" fillId="0" fontId="3" numFmtId="49" xfId="0" applyAlignment="1" applyBorder="1" applyFont="1" applyNumberFormat="1">
      <alignment vertical="center"/>
    </xf>
    <xf borderId="7" fillId="0" fontId="6" numFmtId="1" xfId="0" applyAlignment="1" applyBorder="1" applyFont="1" applyNumberFormat="1">
      <alignment vertical="center"/>
    </xf>
    <xf borderId="8" fillId="0" fontId="3" numFmtId="49" xfId="0" applyAlignment="1" applyBorder="1" applyFont="1" applyNumberFormat="1">
      <alignment vertical="center"/>
    </xf>
    <xf borderId="4" fillId="0" fontId="3" numFmtId="49" xfId="0" applyAlignment="1" applyBorder="1" applyFont="1" applyNumberFormat="1">
      <alignment vertical="center"/>
    </xf>
    <xf borderId="9" fillId="0" fontId="3" numFmtId="1" xfId="0" applyAlignment="1" applyBorder="1" applyFont="1" applyNumberFormat="1">
      <alignment vertical="center"/>
    </xf>
    <xf borderId="11" fillId="4" fontId="6" numFmtId="49" xfId="0" applyAlignment="1" applyBorder="1" applyFill="1" applyFont="1" applyNumberFormat="1">
      <alignment vertical="center"/>
    </xf>
    <xf borderId="12" fillId="0" fontId="2" numFmtId="0" xfId="0" applyBorder="1" applyFont="1"/>
    <xf borderId="13" fillId="0" fontId="2" numFmtId="0" xfId="0" applyBorder="1" applyFont="1"/>
    <xf borderId="1" fillId="0" fontId="3" numFmtId="49" xfId="0" applyAlignment="1" applyBorder="1" applyFont="1" applyNumberFormat="1">
      <alignment horizontal="center" readingOrder="0" shrinkToFit="0" vertical="center" wrapText="1"/>
    </xf>
    <xf borderId="4" fillId="0" fontId="3" numFmtId="0" xfId="0" applyAlignment="1" applyBorder="1" applyFont="1">
      <alignment readingOrder="0" vertical="center"/>
    </xf>
    <xf borderId="4" fillId="0" fontId="3" numFmtId="164" xfId="0" applyAlignment="1" applyBorder="1" applyFont="1" applyNumberFormat="1">
      <alignment vertical="center"/>
    </xf>
    <xf borderId="10" fillId="0" fontId="3" numFmtId="0" xfId="0" applyAlignment="1" applyBorder="1" applyFont="1">
      <alignment vertical="center"/>
    </xf>
    <xf borderId="4" fillId="0" fontId="3" numFmtId="49" xfId="0" applyAlignment="1" applyBorder="1" applyFont="1" applyNumberFormat="1">
      <alignment readingOrder="0" vertical="center"/>
    </xf>
    <xf borderId="14" fillId="0" fontId="3" numFmtId="0" xfId="0" applyAlignment="1" applyBorder="1" applyFont="1">
      <alignment vertical="center"/>
    </xf>
    <xf borderId="15" fillId="0" fontId="3" numFmtId="0" xfId="0" applyAlignment="1" applyBorder="1" applyFont="1">
      <alignment vertical="center"/>
    </xf>
    <xf borderId="15" fillId="0" fontId="6" numFmtId="49" xfId="0" applyAlignment="1" applyBorder="1" applyFont="1" applyNumberFormat="1">
      <alignment horizontal="right" vertical="center"/>
    </xf>
    <xf borderId="15" fillId="0" fontId="6" numFmtId="164" xfId="0" applyAlignment="1" applyBorder="1" applyFont="1" applyNumberFormat="1">
      <alignment vertical="center"/>
    </xf>
    <xf borderId="16" fillId="0" fontId="3" numFmtId="0" xfId="0" applyAlignment="1" applyBorder="1" applyFont="1">
      <alignment vertical="center"/>
    </xf>
    <xf borderId="17" fillId="0" fontId="3" numFmtId="0" xfId="0" applyAlignment="1" applyBorder="1" applyFont="1">
      <alignment vertical="center"/>
    </xf>
    <xf borderId="5" fillId="0" fontId="6" numFmtId="49" xfId="0" applyAlignment="1" applyBorder="1" applyFont="1" applyNumberFormat="1">
      <alignment horizontal="right" vertical="center"/>
    </xf>
    <xf borderId="5" fillId="0" fontId="6" numFmtId="164" xfId="0" applyAlignment="1" applyBorder="1" applyFont="1" applyNumberFormat="1">
      <alignment vertical="center"/>
    </xf>
    <xf borderId="18" fillId="0" fontId="3" numFmtId="0" xfId="0" applyAlignment="1" applyBorder="1" applyFont="1">
      <alignment vertical="center"/>
    </xf>
    <xf borderId="19" fillId="0" fontId="3" numFmtId="0" xfId="0" applyAlignment="1" applyBorder="1" applyFont="1">
      <alignment vertical="center"/>
    </xf>
    <xf borderId="4" fillId="0" fontId="7" numFmtId="49" xfId="0" applyAlignment="1" applyBorder="1" applyFont="1" applyNumberFormat="1">
      <alignment vertical="center"/>
    </xf>
    <xf borderId="4" fillId="0" fontId="7" numFmtId="0" xfId="0" applyAlignment="1" applyBorder="1" applyFont="1">
      <alignment vertical="center"/>
    </xf>
    <xf borderId="5" fillId="0" fontId="6" numFmtId="49" xfId="0" applyAlignment="1" applyBorder="1" applyFont="1" applyNumberFormat="1">
      <alignment vertical="center"/>
    </xf>
    <xf borderId="10" fillId="0" fontId="6" numFmtId="49" xfId="0" applyAlignment="1" applyBorder="1" applyFont="1" applyNumberFormat="1">
      <alignment horizontal="center" shrinkToFit="0" vertical="center" wrapText="1"/>
    </xf>
    <xf borderId="7" fillId="0" fontId="3" numFmtId="49" xfId="0" applyAlignment="1" applyBorder="1" applyFont="1" applyNumberFormat="1">
      <alignment vertical="center"/>
    </xf>
    <xf borderId="20" fillId="0" fontId="7" numFmtId="49" xfId="0" applyAlignment="1" applyBorder="1" applyFont="1" applyNumberFormat="1">
      <alignment vertical="center"/>
    </xf>
    <xf borderId="10" fillId="0" fontId="7" numFmtId="49" xfId="0" applyAlignment="1" applyBorder="1" applyFont="1" applyNumberFormat="1">
      <alignment vertical="center"/>
    </xf>
    <xf borderId="4" fillId="0" fontId="6" numFmtId="49" xfId="0" applyAlignment="1" applyBorder="1" applyFont="1" applyNumberFormat="1">
      <alignment horizontal="center" vertical="center"/>
    </xf>
    <xf borderId="4" fillId="0" fontId="3" numFmtId="9" xfId="0" applyAlignment="1" applyBorder="1" applyFont="1" applyNumberFormat="1">
      <alignment vertical="center"/>
    </xf>
    <xf borderId="1" fillId="0" fontId="6" numFmtId="49" xfId="0" applyAlignment="1" applyBorder="1" applyFont="1" applyNumberFormat="1">
      <alignment horizontal="left" vertical="center"/>
    </xf>
    <xf borderId="4" fillId="0" fontId="3" numFmtId="9" xfId="0" applyAlignment="1" applyBorder="1" applyFont="1" applyNumberFormat="1">
      <alignment readingOrder="0" vertical="center"/>
    </xf>
    <xf borderId="4" fillId="0" fontId="6" numFmtId="49" xfId="0" applyAlignment="1" applyBorder="1" applyFont="1" applyNumberFormat="1">
      <alignment horizontal="right" vertical="center"/>
    </xf>
    <xf borderId="9" fillId="0" fontId="3" numFmtId="164" xfId="0" applyAlignment="1" applyBorder="1" applyFont="1" applyNumberFormat="1">
      <alignment vertical="center"/>
    </xf>
    <xf borderId="4" fillId="0" fontId="6" numFmtId="49" xfId="0" applyAlignment="1" applyBorder="1" applyFont="1" applyNumberFormat="1">
      <alignment vertical="center"/>
    </xf>
    <xf borderId="4" fillId="0" fontId="6" numFmtId="164" xfId="0" applyAlignment="1" applyBorder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oundmindinvesting.com/start-here" TargetMode="External"/><Relationship Id="rId2" Type="http://schemas.openxmlformats.org/officeDocument/2006/relationships/hyperlink" Target="https://soundmindinvesting.com/articles/higher-returns-with-less-risk-re-examined" TargetMode="External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8.86"/>
    <col customWidth="1" min="2" max="2" width="37.43"/>
    <col customWidth="1" min="3" max="3" width="20.29"/>
    <col customWidth="1" min="4" max="4" width="12.86"/>
    <col customWidth="1" min="5" max="5" width="25.14"/>
    <col customWidth="1" min="6" max="8" width="8.86"/>
    <col customWidth="1" min="9" max="9" width="8.71"/>
    <col customWidth="1" min="10" max="26" width="8.86"/>
  </cols>
  <sheetData>
    <row r="1" ht="45.0" customHeight="1">
      <c r="A1" s="1" t="s">
        <v>0</v>
      </c>
      <c r="B1" s="2"/>
      <c r="C1" s="2"/>
      <c r="D1" s="2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ht="68.25" customHeight="1">
      <c r="A2" s="6" t="s">
        <v>1</v>
      </c>
      <c r="B2" s="2"/>
      <c r="C2" s="2"/>
      <c r="D2" s="2"/>
      <c r="E2" s="2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5"/>
      <c r="R2" s="5"/>
      <c r="S2" s="5"/>
      <c r="T2" s="5"/>
      <c r="U2" s="5"/>
      <c r="V2" s="5"/>
      <c r="W2" s="5"/>
      <c r="X2" s="5"/>
      <c r="Y2" s="5"/>
      <c r="Z2" s="5"/>
    </row>
    <row r="3" ht="43.5" customHeight="1">
      <c r="A3" s="7" t="s">
        <v>2</v>
      </c>
      <c r="B3" s="2"/>
      <c r="C3" s="2"/>
      <c r="D3" s="2"/>
      <c r="E3" s="2"/>
      <c r="F3" s="3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5"/>
      <c r="S3" s="5"/>
      <c r="T3" s="5"/>
      <c r="U3" s="5"/>
      <c r="V3" s="5"/>
      <c r="W3" s="5"/>
      <c r="X3" s="5"/>
      <c r="Y3" s="5"/>
      <c r="Z3" s="5"/>
    </row>
    <row r="4" ht="13.5" customHeight="1">
      <c r="A4" s="4"/>
      <c r="B4" s="4"/>
      <c r="C4" s="4"/>
      <c r="D4" s="8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"/>
      <c r="R4" s="5"/>
      <c r="S4" s="5"/>
      <c r="T4" s="5"/>
      <c r="U4" s="5"/>
      <c r="V4" s="5"/>
      <c r="W4" s="5"/>
      <c r="X4" s="5"/>
      <c r="Y4" s="5"/>
      <c r="Z4" s="5"/>
    </row>
    <row r="5" ht="20.25" customHeight="1">
      <c r="A5" s="4"/>
      <c r="B5" s="9" t="s">
        <v>3</v>
      </c>
      <c r="C5" s="10"/>
      <c r="D5" s="11">
        <v>100000.0</v>
      </c>
      <c r="E5" s="12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5"/>
      <c r="R5" s="5"/>
      <c r="S5" s="5"/>
      <c r="T5" s="5"/>
      <c r="U5" s="5"/>
      <c r="V5" s="5"/>
      <c r="W5" s="5"/>
      <c r="X5" s="5"/>
      <c r="Y5" s="5"/>
      <c r="Z5" s="5"/>
    </row>
    <row r="6" ht="13.5" customHeight="1">
      <c r="A6" s="4"/>
      <c r="B6" s="4"/>
      <c r="C6" s="4"/>
      <c r="D6" s="1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5"/>
      <c r="R6" s="5"/>
      <c r="S6" s="5"/>
      <c r="T6" s="5"/>
      <c r="U6" s="5"/>
      <c r="V6" s="5"/>
      <c r="W6" s="5"/>
      <c r="X6" s="5"/>
      <c r="Y6" s="5"/>
      <c r="Z6" s="5"/>
    </row>
    <row r="7" ht="13.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5"/>
      <c r="R7" s="5"/>
      <c r="S7" s="5"/>
      <c r="T7" s="5"/>
      <c r="U7" s="5"/>
      <c r="V7" s="5"/>
      <c r="W7" s="5"/>
      <c r="X7" s="5"/>
      <c r="Y7" s="5"/>
      <c r="Z7" s="5"/>
    </row>
    <row r="8" ht="20.25" customHeight="1">
      <c r="A8" s="4"/>
      <c r="B8" s="14" t="s">
        <v>4</v>
      </c>
      <c r="C8" s="2"/>
      <c r="D8" s="3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5"/>
      <c r="R8" s="5"/>
      <c r="S8" s="5"/>
      <c r="T8" s="5"/>
      <c r="U8" s="5"/>
      <c r="V8" s="5"/>
      <c r="W8" s="5"/>
      <c r="X8" s="5"/>
      <c r="Y8" s="5"/>
      <c r="Z8" s="5"/>
    </row>
    <row r="9" ht="19.5" customHeight="1">
      <c r="A9" s="4"/>
      <c r="B9" s="15" t="s">
        <v>5</v>
      </c>
      <c r="C9" s="2"/>
      <c r="D9" s="3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5"/>
      <c r="R9" s="5"/>
      <c r="S9" s="5"/>
      <c r="T9" s="5"/>
      <c r="U9" s="5"/>
      <c r="V9" s="5"/>
      <c r="W9" s="5"/>
      <c r="X9" s="5"/>
      <c r="Y9" s="5"/>
      <c r="Z9" s="5"/>
    </row>
    <row r="10" ht="13.5" customHeight="1">
      <c r="A10" s="4"/>
      <c r="B10" s="4"/>
      <c r="C10" s="4"/>
      <c r="D10" s="8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8.75" customHeight="1">
      <c r="A11" s="4"/>
      <c r="B11" s="4"/>
      <c r="C11" s="16" t="s">
        <v>6</v>
      </c>
      <c r="D11" s="17">
        <v>50.0</v>
      </c>
      <c r="E11" s="18" t="s">
        <v>7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8.0" customHeight="1">
      <c r="A12" s="4"/>
      <c r="B12" s="4"/>
      <c r="C12" s="16" t="s">
        <v>8</v>
      </c>
      <c r="D12" s="17">
        <v>40.0</v>
      </c>
      <c r="E12" s="18" t="s">
        <v>7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8.0" customHeight="1">
      <c r="A13" s="4"/>
      <c r="B13" s="4"/>
      <c r="C13" s="16" t="s">
        <v>9</v>
      </c>
      <c r="D13" s="17">
        <v>10.0</v>
      </c>
      <c r="E13" s="18" t="s">
        <v>7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8.0" customHeight="1">
      <c r="A14" s="4"/>
      <c r="B14" s="4"/>
      <c r="C14" s="19" t="s">
        <v>10</v>
      </c>
      <c r="D14" s="20">
        <f>SUM(D11:D13)</f>
        <v>100</v>
      </c>
      <c r="E14" s="19" t="s">
        <v>7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3.5" customHeight="1">
      <c r="A15" s="8"/>
      <c r="B15" s="8"/>
      <c r="C15" s="8"/>
      <c r="D15" s="8"/>
      <c r="E15" s="8"/>
      <c r="F15" s="8"/>
      <c r="G15" s="4"/>
      <c r="H15" s="4"/>
      <c r="I15" s="4"/>
      <c r="J15" s="4"/>
      <c r="K15" s="4"/>
      <c r="L15" s="4"/>
      <c r="M15" s="4"/>
      <c r="N15" s="4"/>
      <c r="O15" s="4"/>
      <c r="P15" s="4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8.5" customHeight="1">
      <c r="A16" s="21" t="s">
        <v>11</v>
      </c>
      <c r="B16" s="22"/>
      <c r="C16" s="22"/>
      <c r="D16" s="22"/>
      <c r="E16" s="22"/>
      <c r="F16" s="23"/>
      <c r="G16" s="12"/>
      <c r="H16" s="4"/>
      <c r="I16" s="4"/>
      <c r="J16" s="4"/>
      <c r="K16" s="4"/>
      <c r="L16" s="4"/>
      <c r="M16" s="4"/>
      <c r="N16" s="4"/>
      <c r="O16" s="4"/>
      <c r="P16" s="4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52.5" customHeight="1">
      <c r="A17" s="12"/>
      <c r="B17" s="24" t="s">
        <v>12</v>
      </c>
      <c r="C17" s="2"/>
      <c r="D17" s="2"/>
      <c r="E17" s="2"/>
      <c r="F17" s="10"/>
      <c r="G17" s="12"/>
      <c r="H17" s="4"/>
      <c r="I17" s="4"/>
      <c r="J17" s="4"/>
      <c r="K17" s="4"/>
      <c r="L17" s="4"/>
      <c r="M17" s="4"/>
      <c r="N17" s="4"/>
      <c r="O17" s="4"/>
      <c r="P17" s="4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6.5" customHeight="1">
      <c r="A18" s="12"/>
      <c r="B18" s="4"/>
      <c r="C18" s="25" t="s">
        <v>13</v>
      </c>
      <c r="D18" s="26">
        <f>D$5*(D$11/100)*0.5</f>
        <v>25000</v>
      </c>
      <c r="E18" s="4"/>
      <c r="F18" s="27"/>
      <c r="G18" s="12"/>
      <c r="H18" s="4"/>
      <c r="I18" s="4"/>
      <c r="J18" s="4"/>
      <c r="K18" s="4"/>
      <c r="L18" s="4"/>
      <c r="M18" s="4"/>
      <c r="N18" s="4"/>
      <c r="O18" s="4"/>
      <c r="P18" s="4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0.25" customHeight="1">
      <c r="A19" s="12"/>
      <c r="B19" s="4"/>
      <c r="C19" s="28" t="s">
        <v>14</v>
      </c>
      <c r="D19" s="26">
        <f>D$5*(D$11/100)*0.16667</f>
        <v>8333.5</v>
      </c>
      <c r="E19" s="4"/>
      <c r="F19" s="27"/>
      <c r="G19" s="12"/>
      <c r="H19" s="4"/>
      <c r="I19" s="4"/>
      <c r="J19" s="4"/>
      <c r="K19" s="4"/>
      <c r="L19" s="4"/>
      <c r="M19" s="4"/>
      <c r="N19" s="4"/>
      <c r="O19" s="4"/>
      <c r="P19" s="4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0.25" customHeight="1">
      <c r="A20" s="12"/>
      <c r="B20" s="4"/>
      <c r="C20" s="28" t="s">
        <v>15</v>
      </c>
      <c r="D20" s="26">
        <f>D$5*(D$11/100)*0.166666</f>
        <v>8333.3</v>
      </c>
      <c r="E20" s="4"/>
      <c r="F20" s="27"/>
      <c r="G20" s="12"/>
      <c r="H20" s="4"/>
      <c r="I20" s="4"/>
      <c r="J20" s="4"/>
      <c r="K20" s="4"/>
      <c r="L20" s="4"/>
      <c r="M20" s="4"/>
      <c r="N20" s="4"/>
      <c r="O20" s="4"/>
      <c r="P20" s="4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0.25" customHeight="1">
      <c r="A21" s="12"/>
      <c r="B21" s="4"/>
      <c r="C21" s="28" t="s">
        <v>16</v>
      </c>
      <c r="D21" s="26">
        <f>D$5*(D$11/100)*0.166665</f>
        <v>8333.25</v>
      </c>
      <c r="E21" s="4"/>
      <c r="F21" s="27"/>
      <c r="G21" s="12"/>
      <c r="H21" s="4"/>
      <c r="I21" s="4"/>
      <c r="J21" s="4"/>
      <c r="K21" s="4"/>
      <c r="L21" s="4"/>
      <c r="M21" s="4"/>
      <c r="N21" s="4"/>
      <c r="O21" s="4"/>
      <c r="P21" s="4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3.5" customHeight="1">
      <c r="A22" s="29"/>
      <c r="B22" s="30"/>
      <c r="C22" s="31"/>
      <c r="D22" s="32"/>
      <c r="E22" s="30"/>
      <c r="F22" s="33"/>
      <c r="G22" s="12"/>
      <c r="H22" s="4"/>
      <c r="I22" s="4"/>
      <c r="J22" s="4"/>
      <c r="K22" s="4"/>
      <c r="L22" s="4"/>
      <c r="M22" s="4"/>
      <c r="N22" s="4"/>
      <c r="O22" s="4"/>
      <c r="P22" s="4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6.5" customHeight="1">
      <c r="A23" s="34"/>
      <c r="B23" s="8"/>
      <c r="C23" s="35" t="s">
        <v>17</v>
      </c>
      <c r="D23" s="36">
        <f>SUM(D18:D21)</f>
        <v>50000.05</v>
      </c>
      <c r="E23" s="8"/>
      <c r="F23" s="37"/>
      <c r="G23" s="12"/>
      <c r="H23" s="4"/>
      <c r="I23" s="4"/>
      <c r="J23" s="4"/>
      <c r="K23" s="4"/>
      <c r="L23" s="4"/>
      <c r="M23" s="4"/>
      <c r="N23" s="4"/>
      <c r="O23" s="4"/>
      <c r="P23" s="4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3.5" customHeight="1">
      <c r="A24" s="38"/>
      <c r="B24" s="38"/>
      <c r="C24" s="38"/>
      <c r="D24" s="38"/>
      <c r="E24" s="38"/>
      <c r="F24" s="38"/>
      <c r="G24" s="4"/>
      <c r="H24" s="4"/>
      <c r="I24" s="4"/>
      <c r="J24" s="4"/>
      <c r="K24" s="4"/>
      <c r="L24" s="4"/>
      <c r="M24" s="4"/>
      <c r="N24" s="4"/>
      <c r="O24" s="4"/>
      <c r="P24" s="4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9.25" customHeight="1">
      <c r="A25" s="21" t="s">
        <v>8</v>
      </c>
      <c r="B25" s="22"/>
      <c r="C25" s="22"/>
      <c r="D25" s="22"/>
      <c r="E25" s="22"/>
      <c r="F25" s="23"/>
      <c r="G25" s="12"/>
      <c r="H25" s="4"/>
      <c r="I25" s="4"/>
      <c r="J25" s="4"/>
      <c r="K25" s="4"/>
      <c r="L25" s="4"/>
      <c r="M25" s="4"/>
      <c r="N25" s="4"/>
      <c r="O25" s="4"/>
      <c r="P25" s="4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3.5" customHeight="1">
      <c r="A26" s="12"/>
      <c r="B26" s="4"/>
      <c r="C26" s="4"/>
      <c r="D26" s="4"/>
      <c r="E26" s="4"/>
      <c r="F26" s="27"/>
      <c r="G26" s="12"/>
      <c r="H26" s="4"/>
      <c r="I26" s="39" t="s">
        <v>18</v>
      </c>
      <c r="J26" s="40">
        <f>IF(C28="Daredevil",1,0)</f>
        <v>1</v>
      </c>
      <c r="K26" s="39" t="s">
        <v>19</v>
      </c>
      <c r="L26" s="40">
        <f>IF(C28="Explorer",1,0)</f>
        <v>0</v>
      </c>
      <c r="M26" s="39" t="s">
        <v>20</v>
      </c>
      <c r="N26" s="40">
        <f>IF(C28="Researcher",1,0)</f>
        <v>0</v>
      </c>
      <c r="O26" s="39" t="s">
        <v>21</v>
      </c>
      <c r="P26" s="40">
        <f>IF(C28="Preserver",1,0)</f>
        <v>0</v>
      </c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3.5" customHeight="1">
      <c r="A27" s="12"/>
      <c r="B27" s="4"/>
      <c r="C27" s="14" t="s">
        <v>22</v>
      </c>
      <c r="D27" s="3"/>
      <c r="E27" s="41" t="s">
        <v>23</v>
      </c>
      <c r="F27" s="27"/>
      <c r="G27" s="12"/>
      <c r="H27" s="4"/>
      <c r="I27" s="39" t="s">
        <v>24</v>
      </c>
      <c r="J27" s="39" t="s">
        <v>25</v>
      </c>
      <c r="K27" s="39" t="s">
        <v>24</v>
      </c>
      <c r="L27" s="39" t="s">
        <v>25</v>
      </c>
      <c r="M27" s="39" t="s">
        <v>24</v>
      </c>
      <c r="N27" s="39" t="s">
        <v>25</v>
      </c>
      <c r="O27" s="39" t="s">
        <v>24</v>
      </c>
      <c r="P27" s="39" t="s">
        <v>25</v>
      </c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23.25" customHeight="1">
      <c r="A28" s="4"/>
      <c r="B28" s="42" t="s">
        <v>26</v>
      </c>
      <c r="C28" s="43" t="s">
        <v>18</v>
      </c>
      <c r="D28" s="44" t="s">
        <v>18</v>
      </c>
      <c r="E28" s="43" t="s">
        <v>27</v>
      </c>
      <c r="F28" s="44" t="s">
        <v>27</v>
      </c>
      <c r="G28" s="18" t="s">
        <v>28</v>
      </c>
      <c r="H28" s="4"/>
      <c r="I28" s="40">
        <v>100.0</v>
      </c>
      <c r="J28" s="40">
        <v>0.0</v>
      </c>
      <c r="K28" s="40">
        <v>100.0</v>
      </c>
      <c r="L28" s="40">
        <v>0.0</v>
      </c>
      <c r="M28" s="40">
        <v>100.0</v>
      </c>
      <c r="N28" s="40">
        <v>0.0</v>
      </c>
      <c r="O28" s="40">
        <v>100.0</v>
      </c>
      <c r="P28" s="40">
        <v>0.0</v>
      </c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3.5" customHeight="1">
      <c r="A29" s="12"/>
      <c r="B29" s="4"/>
      <c r="C29" s="13"/>
      <c r="D29" s="39" t="s">
        <v>19</v>
      </c>
      <c r="E29" s="13"/>
      <c r="F29" s="45" t="s">
        <v>29</v>
      </c>
      <c r="G29" s="18" t="s">
        <v>28</v>
      </c>
      <c r="H29" s="4"/>
      <c r="I29" s="40">
        <v>100.0</v>
      </c>
      <c r="J29" s="40">
        <v>0.0</v>
      </c>
      <c r="K29" s="40">
        <v>100.0</v>
      </c>
      <c r="L29" s="40">
        <v>0.0</v>
      </c>
      <c r="M29" s="40">
        <v>100.0</v>
      </c>
      <c r="N29" s="40">
        <v>0.0</v>
      </c>
      <c r="O29" s="40">
        <v>80.0</v>
      </c>
      <c r="P29" s="40">
        <v>20.0</v>
      </c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3.5" customHeight="1">
      <c r="A30" s="12"/>
      <c r="B30" s="4"/>
      <c r="C30" s="4"/>
      <c r="D30" s="39" t="s">
        <v>20</v>
      </c>
      <c r="E30" s="4"/>
      <c r="F30" s="45" t="s">
        <v>30</v>
      </c>
      <c r="G30" s="18" t="s">
        <v>28</v>
      </c>
      <c r="H30" s="4"/>
      <c r="I30" s="40">
        <v>100.0</v>
      </c>
      <c r="J30" s="40">
        <v>0.0</v>
      </c>
      <c r="K30" s="40">
        <v>80.0</v>
      </c>
      <c r="L30" s="40">
        <v>20.0</v>
      </c>
      <c r="M30" s="40">
        <v>80.0</v>
      </c>
      <c r="N30" s="40">
        <v>20.0</v>
      </c>
      <c r="O30" s="40">
        <v>70.0</v>
      </c>
      <c r="P30" s="40">
        <v>30.0</v>
      </c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3.5" customHeight="1">
      <c r="A31" s="12"/>
      <c r="B31" s="4"/>
      <c r="C31" s="4"/>
      <c r="D31" s="39" t="s">
        <v>21</v>
      </c>
      <c r="E31" s="4"/>
      <c r="F31" s="45" t="s">
        <v>31</v>
      </c>
      <c r="G31" s="18" t="s">
        <v>28</v>
      </c>
      <c r="H31" s="4"/>
      <c r="I31" s="40">
        <v>80.0</v>
      </c>
      <c r="J31" s="40">
        <v>20.0</v>
      </c>
      <c r="K31" s="40">
        <v>70.0</v>
      </c>
      <c r="L31" s="40">
        <v>30.0</v>
      </c>
      <c r="M31" s="40">
        <v>60.0</v>
      </c>
      <c r="N31" s="40">
        <v>40.0</v>
      </c>
      <c r="O31" s="40">
        <v>50.0</v>
      </c>
      <c r="P31" s="40">
        <v>50.0</v>
      </c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3.5" customHeight="1">
      <c r="A32" s="12"/>
      <c r="B32" s="4"/>
      <c r="C32" s="4"/>
      <c r="D32" s="4"/>
      <c r="E32" s="4"/>
      <c r="F32" s="45" t="s">
        <v>32</v>
      </c>
      <c r="G32" s="18" t="s">
        <v>28</v>
      </c>
      <c r="H32" s="4"/>
      <c r="I32" s="40">
        <v>70.0</v>
      </c>
      <c r="J32" s="40">
        <v>30.0</v>
      </c>
      <c r="K32" s="40">
        <v>60.0</v>
      </c>
      <c r="L32" s="40">
        <v>40.0</v>
      </c>
      <c r="M32" s="40">
        <v>50.0</v>
      </c>
      <c r="N32" s="40">
        <v>50.0</v>
      </c>
      <c r="O32" s="40">
        <v>40.0</v>
      </c>
      <c r="P32" s="40">
        <v>60.0</v>
      </c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9.5" customHeight="1">
      <c r="A33" s="12"/>
      <c r="B33" s="46" t="s">
        <v>33</v>
      </c>
      <c r="C33" s="47">
        <f>LARGE(I36:P42,1)/100</f>
        <v>1</v>
      </c>
      <c r="D33" s="26">
        <f>$D$5*($D$12/100)*C33</f>
        <v>40000</v>
      </c>
      <c r="E33" s="4"/>
      <c r="F33" s="45" t="s">
        <v>34</v>
      </c>
      <c r="G33" s="18" t="s">
        <v>28</v>
      </c>
      <c r="H33" s="4"/>
      <c r="I33" s="40">
        <v>60.0</v>
      </c>
      <c r="J33" s="40">
        <v>40.0</v>
      </c>
      <c r="K33" s="40">
        <v>50.0</v>
      </c>
      <c r="L33" s="40">
        <v>50.0</v>
      </c>
      <c r="M33" s="40">
        <v>40.0</v>
      </c>
      <c r="N33" s="40">
        <v>60.0</v>
      </c>
      <c r="O33" s="40">
        <v>20.0</v>
      </c>
      <c r="P33" s="40">
        <v>80.0</v>
      </c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3.5" customHeight="1">
      <c r="A34" s="12"/>
      <c r="B34" s="4"/>
      <c r="C34" s="4"/>
      <c r="D34" s="4"/>
      <c r="E34" s="4"/>
      <c r="F34" s="45" t="s">
        <v>35</v>
      </c>
      <c r="G34" s="18" t="s">
        <v>28</v>
      </c>
      <c r="H34" s="4"/>
      <c r="I34" s="40">
        <v>40.0</v>
      </c>
      <c r="J34" s="40">
        <v>60.0</v>
      </c>
      <c r="K34" s="40">
        <v>30.0</v>
      </c>
      <c r="L34" s="40">
        <v>70.0</v>
      </c>
      <c r="M34" s="40">
        <v>20.0</v>
      </c>
      <c r="N34" s="40">
        <v>80.0</v>
      </c>
      <c r="O34" s="40">
        <v>0.0</v>
      </c>
      <c r="P34" s="40">
        <v>100.0</v>
      </c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20.25" customHeight="1">
      <c r="A35" s="12"/>
      <c r="B35" s="46" t="s">
        <v>36</v>
      </c>
      <c r="C35" s="47">
        <f>1-C33</f>
        <v>0</v>
      </c>
      <c r="D35" s="26">
        <f>$D$5*($D$12/100)*C35</f>
        <v>0</v>
      </c>
      <c r="E35" s="4"/>
      <c r="F35" s="27"/>
      <c r="G35" s="12"/>
      <c r="H35" s="4"/>
      <c r="I35" s="40"/>
      <c r="J35" s="40"/>
      <c r="K35" s="40"/>
      <c r="L35" s="40"/>
      <c r="M35" s="40"/>
      <c r="N35" s="40"/>
      <c r="O35" s="40"/>
      <c r="P35" s="40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3.5" customHeight="1">
      <c r="A36" s="12"/>
      <c r="B36" s="4"/>
      <c r="C36" s="4"/>
      <c r="D36" s="4"/>
      <c r="E36" s="4"/>
      <c r="F36" s="27"/>
      <c r="G36" s="12"/>
      <c r="H36" s="4"/>
      <c r="I36" s="40">
        <f>IF(AND(J26=1,$E$28="20+ years until I retire"),I28,0)</f>
        <v>100</v>
      </c>
      <c r="J36" s="40"/>
      <c r="K36" s="40">
        <f>IF(AND(L26=1,$E$28="20+ years until I retire"),K28,0)</f>
        <v>0</v>
      </c>
      <c r="L36" s="40"/>
      <c r="M36" s="40">
        <f>IF(AND(N26=1,$E$28="20+ years until I retire"),M28,0)</f>
        <v>0</v>
      </c>
      <c r="N36" s="40"/>
      <c r="O36" s="40">
        <f>IF(AND(P26=1,$E$28="20+ years until I retire"),O28,0)</f>
        <v>0</v>
      </c>
      <c r="P36" s="40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3.5" customHeight="1">
      <c r="A37" s="12"/>
      <c r="B37" s="4"/>
      <c r="C37" s="4"/>
      <c r="D37" s="4"/>
      <c r="E37" s="4"/>
      <c r="F37" s="27"/>
      <c r="G37" s="12"/>
      <c r="H37" s="4"/>
      <c r="I37" s="40">
        <f>IF(AND(J26=1,$E$28="15-20 years until I retire"),I29,0)</f>
        <v>0</v>
      </c>
      <c r="J37" s="40"/>
      <c r="K37" s="40">
        <f>IF(AND(L26=1,$E$28="15-20 years until I retire"),K29,0)</f>
        <v>0</v>
      </c>
      <c r="L37" s="40"/>
      <c r="M37" s="40">
        <f>IF(AND(N26=1,$E$28="15-20 years until I retire"),M29,0)</f>
        <v>0</v>
      </c>
      <c r="N37" s="40"/>
      <c r="O37" s="40">
        <f>IF(AND(P26=1,$E$28="15-20 years until I retire"),O29,0)</f>
        <v>0</v>
      </c>
      <c r="P37" s="40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8.0" customHeight="1">
      <c r="A38" s="12"/>
      <c r="B38" s="4"/>
      <c r="C38" s="48" t="s">
        <v>37</v>
      </c>
      <c r="D38" s="3"/>
      <c r="E38" s="4"/>
      <c r="F38" s="27"/>
      <c r="G38" s="12"/>
      <c r="H38" s="4"/>
      <c r="I38" s="40">
        <f>IF(AND(J26=1,$E$28="10-15 years until I retire"),I30,0)</f>
        <v>0</v>
      </c>
      <c r="J38" s="40"/>
      <c r="K38" s="40">
        <f>IF(AND(L26=1,$E$28="10-15 years until I retire"),K30,0)</f>
        <v>0</v>
      </c>
      <c r="L38" s="40"/>
      <c r="M38" s="40">
        <f>IF(AND(N26=1,$E$28="10-15 years until I retire"),M30,0)</f>
        <v>0</v>
      </c>
      <c r="N38" s="40"/>
      <c r="O38" s="40">
        <f>IF(AND(P26=1,$E$28="10-15 years until I retire"),O30,0)</f>
        <v>0</v>
      </c>
      <c r="P38" s="40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8.0" customHeight="1">
      <c r="A39" s="12"/>
      <c r="B39" s="19" t="s">
        <v>38</v>
      </c>
      <c r="C39" s="47">
        <v>0.1</v>
      </c>
      <c r="D39" s="26">
        <f t="shared" ref="D39:D44" si="1">$D$33*C39</f>
        <v>4000</v>
      </c>
      <c r="E39" s="4"/>
      <c r="F39" s="27"/>
      <c r="G39" s="12"/>
      <c r="H39" s="4"/>
      <c r="I39" s="40">
        <f>IF(AND(J26=1,$E$28="5-10 years until I retire"),I31,0)</f>
        <v>0</v>
      </c>
      <c r="J39" s="40"/>
      <c r="K39" s="40">
        <f>IF(AND(L26=1,$E$28="5-10 years until I retire"),K31,0)</f>
        <v>0</v>
      </c>
      <c r="L39" s="40"/>
      <c r="M39" s="40">
        <f>IF(AND(N26=1,$E$28="5-10 years until I retire"),M31,0)</f>
        <v>0</v>
      </c>
      <c r="N39" s="40"/>
      <c r="O39" s="40">
        <f>IF(AND(P26=1,$E$28="5-10 years until I retire"),O31,0)</f>
        <v>0</v>
      </c>
      <c r="P39" s="40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8.75" customHeight="1">
      <c r="A40" s="12"/>
      <c r="B40" s="19" t="s">
        <v>38</v>
      </c>
      <c r="C40" s="49">
        <v>0.1</v>
      </c>
      <c r="D40" s="26">
        <f t="shared" si="1"/>
        <v>4000</v>
      </c>
      <c r="E40" s="4"/>
      <c r="F40" s="27"/>
      <c r="G40" s="12"/>
      <c r="H40" s="4"/>
      <c r="I40" s="40">
        <f>IF(AND(J26=1,$E$28="5 years until I retire"),I32,0)</f>
        <v>0</v>
      </c>
      <c r="J40" s="40"/>
      <c r="K40" s="40">
        <f>IF(AND(L26=1,$E$28="5 years until I retire"),K32,0)</f>
        <v>0</v>
      </c>
      <c r="L40" s="40"/>
      <c r="M40" s="40">
        <f>IF(AND(N26=1,$E$28="5 years until I retire"),M32,0)</f>
        <v>0</v>
      </c>
      <c r="N40" s="40"/>
      <c r="O40" s="40">
        <f>IF(AND(P26=1,$E$28="5 years until I retire"),O32,0)</f>
        <v>0</v>
      </c>
      <c r="P40" s="40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8.0" customHeight="1">
      <c r="A41" s="12"/>
      <c r="B41" s="28" t="s">
        <v>38</v>
      </c>
      <c r="C41" s="47">
        <v>0.1</v>
      </c>
      <c r="D41" s="26">
        <f t="shared" si="1"/>
        <v>4000</v>
      </c>
      <c r="E41" s="4"/>
      <c r="F41" s="27"/>
      <c r="G41" s="12"/>
      <c r="H41" s="4"/>
      <c r="I41" s="40">
        <f>IF(AND(J26=1,$E$28="In early retirement years now"),I33,0)</f>
        <v>0</v>
      </c>
      <c r="J41" s="40"/>
      <c r="K41" s="40">
        <f>IF(AND(L26=1,$E$28="In early retirement years now"),K33,0)</f>
        <v>0</v>
      </c>
      <c r="L41" s="40"/>
      <c r="M41" s="40">
        <f>IF(AND(N26=1,$E$28="In early retirement years now"),M33,0)</f>
        <v>0</v>
      </c>
      <c r="N41" s="40"/>
      <c r="O41" s="40">
        <f>IF(AND(P26=1,$E$28="In early retirement years now"),O33,0)</f>
        <v>0</v>
      </c>
      <c r="P41" s="40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8.75" customHeight="1">
      <c r="A42" s="12"/>
      <c r="B42" s="19" t="s">
        <v>39</v>
      </c>
      <c r="C42" s="47">
        <v>0.1</v>
      </c>
      <c r="D42" s="26">
        <f t="shared" si="1"/>
        <v>4000</v>
      </c>
      <c r="E42" s="4"/>
      <c r="F42" s="27"/>
      <c r="G42" s="12"/>
      <c r="H42" s="4"/>
      <c r="I42" s="40">
        <f>IF(AND(J26=1,$E$28="In later retirement years now"),I34,0)</f>
        <v>0</v>
      </c>
      <c r="J42" s="40"/>
      <c r="K42" s="40">
        <f>IF(AND(L26=1,$E$28="In later retirement years now"),K34,0)</f>
        <v>0</v>
      </c>
      <c r="L42" s="40"/>
      <c r="M42" s="40">
        <f>IF(AND(N26=1,$E$28="In later retirement years now"),M34,0)</f>
        <v>0</v>
      </c>
      <c r="N42" s="40"/>
      <c r="O42" s="40">
        <f>IF(AND(P26=1,$E$28="In later retirement years now"),O34,0)</f>
        <v>0</v>
      </c>
      <c r="P42" s="40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8.0" customHeight="1">
      <c r="A43" s="12"/>
      <c r="B43" s="28" t="s">
        <v>40</v>
      </c>
      <c r="C43" s="49">
        <v>0.3</v>
      </c>
      <c r="D43" s="26">
        <f t="shared" si="1"/>
        <v>12000</v>
      </c>
      <c r="E43" s="4"/>
      <c r="F43" s="27"/>
      <c r="G43" s="12"/>
      <c r="H43" s="4"/>
      <c r="I43" s="4"/>
      <c r="J43" s="4"/>
      <c r="K43" s="4"/>
      <c r="L43" s="4"/>
      <c r="M43" s="4"/>
      <c r="N43" s="4"/>
      <c r="O43" s="4"/>
      <c r="P43" s="4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8.0" customHeight="1">
      <c r="A44" s="12"/>
      <c r="B44" s="28" t="s">
        <v>41</v>
      </c>
      <c r="C44" s="49">
        <v>0.3</v>
      </c>
      <c r="D44" s="26">
        <f t="shared" si="1"/>
        <v>12000</v>
      </c>
      <c r="E44" s="4"/>
      <c r="F44" s="27"/>
      <c r="G44" s="12"/>
      <c r="H44" s="4"/>
      <c r="I44" s="4"/>
      <c r="J44" s="4"/>
      <c r="K44" s="4"/>
      <c r="L44" s="4"/>
      <c r="M44" s="4"/>
      <c r="N44" s="4"/>
      <c r="O44" s="4"/>
      <c r="P44" s="4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3.5" customHeight="1">
      <c r="A45" s="12"/>
      <c r="B45" s="4"/>
      <c r="C45" s="4"/>
      <c r="D45" s="8"/>
      <c r="E45" s="4"/>
      <c r="F45" s="27"/>
      <c r="G45" s="12"/>
      <c r="H45" s="4"/>
      <c r="I45" s="4"/>
      <c r="J45" s="4"/>
      <c r="K45" s="4"/>
      <c r="L45" s="4"/>
      <c r="M45" s="4"/>
      <c r="N45" s="4"/>
      <c r="O45" s="4"/>
      <c r="P45" s="4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3.5" customHeight="1">
      <c r="A46" s="12"/>
      <c r="B46" s="4"/>
      <c r="C46" s="50" t="s">
        <v>42</v>
      </c>
      <c r="D46" s="51">
        <f>SUM(D39:D45)</f>
        <v>40000</v>
      </c>
      <c r="E46" s="4"/>
      <c r="F46" s="27"/>
      <c r="G46" s="12"/>
      <c r="H46" s="4"/>
      <c r="I46" s="4"/>
      <c r="J46" s="4"/>
      <c r="K46" s="4"/>
      <c r="L46" s="4"/>
      <c r="M46" s="4"/>
      <c r="N46" s="4"/>
      <c r="O46" s="4"/>
      <c r="P46" s="4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3.5" customHeight="1">
      <c r="A47" s="12"/>
      <c r="B47" s="4"/>
      <c r="C47" s="4"/>
      <c r="D47" s="26"/>
      <c r="E47" s="4"/>
      <c r="F47" s="27"/>
      <c r="G47" s="12"/>
      <c r="H47" s="4"/>
      <c r="I47" s="4"/>
      <c r="J47" s="4"/>
      <c r="K47" s="4"/>
      <c r="L47" s="4"/>
      <c r="M47" s="4"/>
      <c r="N47" s="4"/>
      <c r="O47" s="4"/>
      <c r="P47" s="4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8.0" customHeight="1">
      <c r="A48" s="12"/>
      <c r="B48" s="4"/>
      <c r="C48" s="48" t="s">
        <v>43</v>
      </c>
      <c r="D48" s="3"/>
      <c r="E48" s="4"/>
      <c r="F48" s="27"/>
      <c r="G48" s="12"/>
      <c r="H48" s="4"/>
      <c r="I48" s="4"/>
      <c r="J48" s="4"/>
      <c r="K48" s="4"/>
      <c r="L48" s="4"/>
      <c r="M48" s="4"/>
      <c r="N48" s="4"/>
      <c r="O48" s="4"/>
      <c r="P48" s="4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8.0" customHeight="1">
      <c r="A49" s="12"/>
      <c r="B49" s="28" t="s">
        <v>44</v>
      </c>
      <c r="C49" s="49">
        <v>0.25</v>
      </c>
      <c r="D49" s="26">
        <f t="shared" ref="D49:D52" si="2">$D$35*C49</f>
        <v>0</v>
      </c>
      <c r="E49" s="4"/>
      <c r="F49" s="27"/>
      <c r="G49" s="12"/>
      <c r="H49" s="4"/>
      <c r="I49" s="4"/>
      <c r="J49" s="4"/>
      <c r="K49" s="4"/>
      <c r="L49" s="4"/>
      <c r="M49" s="4"/>
      <c r="N49" s="4"/>
      <c r="O49" s="4"/>
      <c r="P49" s="4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8.75" customHeight="1">
      <c r="A50" s="12"/>
      <c r="B50" s="28" t="s">
        <v>45</v>
      </c>
      <c r="C50" s="49">
        <v>0.25</v>
      </c>
      <c r="D50" s="26">
        <f t="shared" si="2"/>
        <v>0</v>
      </c>
      <c r="E50" s="4"/>
      <c r="F50" s="27"/>
      <c r="G50" s="12"/>
      <c r="H50" s="4"/>
      <c r="I50" s="4"/>
      <c r="J50" s="4"/>
      <c r="K50" s="4"/>
      <c r="L50" s="4"/>
      <c r="M50" s="4"/>
      <c r="N50" s="4"/>
      <c r="O50" s="4"/>
      <c r="P50" s="4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8.75" customHeight="1">
      <c r="A51" s="12"/>
      <c r="B51" s="28" t="s">
        <v>46</v>
      </c>
      <c r="C51" s="47">
        <v>0.25</v>
      </c>
      <c r="D51" s="26">
        <f t="shared" si="2"/>
        <v>0</v>
      </c>
      <c r="E51" s="4"/>
      <c r="F51" s="27"/>
      <c r="G51" s="12"/>
      <c r="H51" s="4"/>
      <c r="I51" s="4"/>
      <c r="J51" s="4"/>
      <c r="K51" s="4"/>
      <c r="L51" s="4"/>
      <c r="M51" s="4"/>
      <c r="N51" s="4"/>
      <c r="O51" s="4"/>
      <c r="P51" s="4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8.75" customHeight="1">
      <c r="A52" s="12"/>
      <c r="B52" s="28" t="s">
        <v>47</v>
      </c>
      <c r="C52" s="47">
        <v>0.25</v>
      </c>
      <c r="D52" s="26">
        <f t="shared" si="2"/>
        <v>0</v>
      </c>
      <c r="E52" s="4"/>
      <c r="F52" s="27"/>
      <c r="G52" s="12"/>
      <c r="H52" s="4"/>
      <c r="I52" s="4"/>
      <c r="J52" s="4"/>
      <c r="K52" s="4"/>
      <c r="L52" s="4"/>
      <c r="M52" s="4"/>
      <c r="N52" s="4"/>
      <c r="O52" s="4"/>
      <c r="P52" s="4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3.5" customHeight="1">
      <c r="A53" s="12"/>
      <c r="B53" s="4"/>
      <c r="C53" s="4"/>
      <c r="D53" s="8"/>
      <c r="E53" s="4"/>
      <c r="F53" s="27"/>
      <c r="G53" s="12"/>
      <c r="H53" s="4"/>
      <c r="I53" s="4"/>
      <c r="J53" s="4"/>
      <c r="K53" s="4"/>
      <c r="L53" s="4"/>
      <c r="M53" s="4"/>
      <c r="N53" s="4"/>
      <c r="O53" s="4"/>
      <c r="P53" s="4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8.75" customHeight="1">
      <c r="A54" s="12"/>
      <c r="B54" s="4"/>
      <c r="C54" s="50" t="s">
        <v>48</v>
      </c>
      <c r="D54" s="51">
        <f>SUM(D49:D53)</f>
        <v>0</v>
      </c>
      <c r="E54" s="4"/>
      <c r="F54" s="27"/>
      <c r="G54" s="12"/>
      <c r="H54" s="4"/>
      <c r="I54" s="4"/>
      <c r="J54" s="4"/>
      <c r="K54" s="4"/>
      <c r="L54" s="4"/>
      <c r="M54" s="4"/>
      <c r="N54" s="4"/>
      <c r="O54" s="4"/>
      <c r="P54" s="4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3.5" customHeight="1">
      <c r="A55" s="12"/>
      <c r="B55" s="4"/>
      <c r="C55" s="4"/>
      <c r="D55" s="4"/>
      <c r="E55" s="4"/>
      <c r="F55" s="27"/>
      <c r="G55" s="12"/>
      <c r="H55" s="4"/>
      <c r="I55" s="4"/>
      <c r="J55" s="4"/>
      <c r="K55" s="4"/>
      <c r="L55" s="4"/>
      <c r="M55" s="4"/>
      <c r="N55" s="4"/>
      <c r="O55" s="4"/>
      <c r="P55" s="4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9.5" customHeight="1">
      <c r="A56" s="34"/>
      <c r="B56" s="41" t="s">
        <v>49</v>
      </c>
      <c r="C56" s="8"/>
      <c r="D56" s="36">
        <f>D46+D54</f>
        <v>40000</v>
      </c>
      <c r="E56" s="8"/>
      <c r="F56" s="37"/>
      <c r="G56" s="12"/>
      <c r="H56" s="4"/>
      <c r="I56" s="4"/>
      <c r="J56" s="4"/>
      <c r="K56" s="4"/>
      <c r="L56" s="4"/>
      <c r="M56" s="4"/>
      <c r="N56" s="4"/>
      <c r="O56" s="4"/>
      <c r="P56" s="4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3.5" customHeight="1">
      <c r="A57" s="38"/>
      <c r="B57" s="38"/>
      <c r="C57" s="38"/>
      <c r="D57" s="38"/>
      <c r="E57" s="38"/>
      <c r="F57" s="38"/>
      <c r="G57" s="4"/>
      <c r="H57" s="4"/>
      <c r="I57" s="4"/>
      <c r="J57" s="4"/>
      <c r="K57" s="4"/>
      <c r="L57" s="4"/>
      <c r="M57" s="4"/>
      <c r="N57" s="4"/>
      <c r="O57" s="4"/>
      <c r="P57" s="4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29.25" customHeight="1">
      <c r="A58" s="21" t="s">
        <v>9</v>
      </c>
      <c r="B58" s="22"/>
      <c r="C58" s="22"/>
      <c r="D58" s="22"/>
      <c r="E58" s="22"/>
      <c r="F58" s="23"/>
      <c r="G58" s="12"/>
      <c r="H58" s="4"/>
      <c r="I58" s="4"/>
      <c r="J58" s="4"/>
      <c r="K58" s="4"/>
      <c r="L58" s="4"/>
      <c r="M58" s="4"/>
      <c r="N58" s="4"/>
      <c r="O58" s="4"/>
      <c r="P58" s="4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24.75" customHeight="1">
      <c r="A59" s="12"/>
      <c r="B59" s="19" t="s">
        <v>50</v>
      </c>
      <c r="C59" s="47">
        <v>1.0</v>
      </c>
      <c r="D59" s="26">
        <f>D5*D13/100</f>
        <v>10000</v>
      </c>
      <c r="E59" s="4"/>
      <c r="F59" s="27"/>
      <c r="G59" s="12"/>
      <c r="H59" s="4"/>
      <c r="I59" s="4"/>
      <c r="J59" s="4"/>
      <c r="K59" s="4"/>
      <c r="L59" s="4"/>
      <c r="M59" s="4"/>
      <c r="N59" s="4"/>
      <c r="O59" s="4"/>
      <c r="P59" s="4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3.5" customHeight="1">
      <c r="A60" s="12"/>
      <c r="B60" s="4"/>
      <c r="C60" s="4"/>
      <c r="D60" s="4"/>
      <c r="E60" s="4"/>
      <c r="F60" s="27"/>
      <c r="G60" s="12"/>
      <c r="H60" s="4"/>
      <c r="I60" s="4"/>
      <c r="J60" s="4"/>
      <c r="K60" s="4"/>
      <c r="L60" s="4"/>
      <c r="M60" s="4"/>
      <c r="N60" s="4"/>
      <c r="O60" s="4"/>
      <c r="P60" s="4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20.25" customHeight="1">
      <c r="A61" s="34"/>
      <c r="B61" s="41" t="s">
        <v>51</v>
      </c>
      <c r="C61" s="8"/>
      <c r="D61" s="36">
        <f>D59</f>
        <v>10000</v>
      </c>
      <c r="E61" s="8"/>
      <c r="F61" s="37"/>
      <c r="G61" s="12"/>
      <c r="H61" s="4"/>
      <c r="I61" s="4"/>
      <c r="J61" s="4"/>
      <c r="K61" s="4"/>
      <c r="L61" s="4"/>
      <c r="M61" s="4"/>
      <c r="N61" s="4"/>
      <c r="O61" s="4"/>
      <c r="P61" s="4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3.5" customHeight="1">
      <c r="A62" s="13"/>
      <c r="B62" s="13"/>
      <c r="C62" s="13"/>
      <c r="D62" s="13"/>
      <c r="E62" s="13"/>
      <c r="F62" s="13"/>
      <c r="G62" s="4"/>
      <c r="H62" s="4"/>
      <c r="I62" s="4"/>
      <c r="J62" s="4"/>
      <c r="K62" s="4"/>
      <c r="L62" s="4"/>
      <c r="M62" s="4"/>
      <c r="N62" s="4"/>
      <c r="O62" s="4"/>
      <c r="P62" s="4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20.25" customHeight="1">
      <c r="A63" s="4"/>
      <c r="B63" s="52" t="s">
        <v>52</v>
      </c>
      <c r="C63" s="4"/>
      <c r="D63" s="53">
        <f>D23+D56+D61</f>
        <v>100000.05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4.2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4.2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4.2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4.2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4.2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4.2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4.2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4.2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4.2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4.2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4.2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4.2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4.2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4.2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4.2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4.2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4.2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4.2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4.2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4.2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4.2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4.2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4.2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4.2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4.2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4.2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4.2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4.2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4.2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4.2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4.2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4.2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4.2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4.2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4.2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4.2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4.2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4.2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4.2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4.2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4.2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4.2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4.2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4.2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4.2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4.2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4.2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4.2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4.2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4.2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4.2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4.2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4.2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4.2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4.2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4.2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4.2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4.2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4.2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4.2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4.2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4.2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4.2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4.2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4.2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4.2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4.2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4.2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4.2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4.2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4.2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4.2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4.2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4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4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4.2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4.2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4.2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4.2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4.2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4.2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4.2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4.2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4.2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4.2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4.2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4.2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4.2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4.2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4.2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4.2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4.2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4.2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4.2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4.2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4.2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4.2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4.2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4.2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4.2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4.2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4.2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4.2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4.2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4.2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4.2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4.2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4.2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4.2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4.2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4.2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4.2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4.2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4.2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4.2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4.2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4.2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4.2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4.2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4.2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4.2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4.2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4.2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4.2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4.2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4.2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4.2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4.2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4.2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4.2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4.2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4.2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4.2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4.2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4.2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4.2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4.2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4.2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4.2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4.2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4.2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4.2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4.2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4.2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4.2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4.2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4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4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4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4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4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4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4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4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4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4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4.2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4.2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4.2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4.2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4.2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4.2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4.2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4.2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4.2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4.2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4.2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4.2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4.2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4.2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4.2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4.2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4.2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4.2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4.2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4.2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4.2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4.2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4.2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4.2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4.2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4.2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4.2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4.2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4.2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4.2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4.2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4.2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4.2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4.2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4.2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4.2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4.2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4.2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4.2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4.2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4.2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4.2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4.2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4.2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4.2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4.2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4.2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4.2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4.2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4.2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4.2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4.2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4.2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4.2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4.2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4.2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4.2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4.2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4.2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4.2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4.2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4.2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4.2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4.2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4.2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4.2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4.2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4.2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4.2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4.2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4.2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4.2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4.2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4.2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4.2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4.2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4.2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4.2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4.2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4.2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4.2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4.2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4.2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4.2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4.2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4.2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4.2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4.2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4.2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4.2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4.2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4.2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4.2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4.2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4.2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4.2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4.2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4.2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4.2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4.2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4.2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4.2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4.2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4.2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4.2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4.2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4.2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4.2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4.2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4.2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4.2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4.2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4.2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4.2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4.2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4.2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4.2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4.2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4.2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4.2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4.2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4.2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4.2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4.2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4.2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4.2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4.2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4.2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4.2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4.2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4.2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4.2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4.2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4.2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4.2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4.2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4.2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4.2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4.2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4.2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4.2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4.2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4.2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4.2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4.2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4.2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4.2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4.2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4.2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4.2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4.2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4.2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4.2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4.2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4.2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4.2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4.2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4.2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4.2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4.2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4.2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4.2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4.2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4.2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4.2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4.2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4.2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4.2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4.2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4.2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4.2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4.2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4.2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4.2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4.2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4.2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4.2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4.2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4.2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4.2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4.2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4.2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4.2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4.2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4.2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4.2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4.2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4.2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4.2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4.2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4.2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4.2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4.2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4.2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4.2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4.2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4.2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4.2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4.2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4.2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4.2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4.2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4.2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4.2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4.2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4.2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4.2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4.2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4.2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4.2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4.2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4.2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4.2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4.2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4.2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4.2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4.2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4.2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4.2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4.2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4.2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4.2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4.2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4.2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4.2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4.2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4.2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4.2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4.2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4.2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4.2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4.2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4.2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4.2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4.2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4.2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4.2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4.2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4.2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4.2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4.2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4.2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4.2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4.2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4.2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4.2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4.2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4.2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4.2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4.2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4.2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4.2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4.2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4.2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4.2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4.2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4.2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4.2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4.2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4.2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4.2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4.2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4.2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4.2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4.2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4.2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4.2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4.2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4.2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4.2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4.2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4.2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4.2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4.2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4.2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4.2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4.2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4.2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4.2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4.2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4.2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4.2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4.2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4.2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4.2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4.2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4.2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4.2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4.2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4.2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4.2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4.2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4.2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4.2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4.2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4.2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4.2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4.2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4.2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4.2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4.2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4.2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4.2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4.2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4.2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4.2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4.2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4.2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4.2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4.2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4.2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4.2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4.2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4.2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4.2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4.2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4.2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4.2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4.2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4.2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4.2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4.2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4.2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4.2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4.2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4.2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4.2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4.2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4.2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4.2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4.2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4.2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4.2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4.2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4.2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4.2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4.2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4.2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4.2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4.2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4.2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4.2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4.2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4.2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4.2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4.2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4.2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4.2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4.2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4.2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4.2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4.2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4.2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4.2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4.2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4.2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4.2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4.2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4.2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4.2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4.2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4.2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4.2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4.2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4.2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4.2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4.2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4.2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4.2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4.2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4.2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4.2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4.2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4.2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4.2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4.2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4.2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4.2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4.2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4.2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4.2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4.2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4.2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4.2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4.2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4.2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4.2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4.2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4.2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4.2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4.2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4.2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4.2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4.2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4.2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4.2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4.2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4.2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4.2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4.2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4.2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4.2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4.2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4.2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4.2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4.2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4.2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4.2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4.2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4.2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4.2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4.2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4.2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4.2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4.2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4.2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4.2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4.2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4.2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4.2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4.2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4.2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4.2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4.2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4.2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4.2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4.2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4.2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4.2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4.2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4.2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4.2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4.2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4.2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4.2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4.2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4.2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4.2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4.2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4.2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4.2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4.2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4.2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4.2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4.2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4.2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4.2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4.2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4.2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4.2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4.2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4.2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4.2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4.2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4.2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4.2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4.2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4.2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4.2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4.2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4.2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4.2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4.2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4.2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4.2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4.2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4.2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4.2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4.2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4.2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4.2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4.2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4.2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4.2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4.2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4.2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4.2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4.2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4.2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4.2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4.2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4.2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4.2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4.2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4.2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4.2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4.2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4.2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4.2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4.2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4.2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4.2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4.2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4.2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4.2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4.2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4.2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4.2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4.2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4.2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4.2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4.2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4.2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4.2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4.2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4.2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4.2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4.2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4.2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4.2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4.2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4.2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4.2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4.2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4.2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4.2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4.2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4.2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4.2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4.2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4.2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4.2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4.2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4.2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4.2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4.2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4.2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4.2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4.2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4.2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4.2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4.2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4.2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4.2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4.2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4.2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4.2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4.2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4.2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4.2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4.2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4.2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4.2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4.2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4.2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4.2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4.2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4.2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4.2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4.2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4.2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4.2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4.2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4.2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4.2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4.2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4.2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4.2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4.2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4.2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4.2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4.2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4.2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4.2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4.2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4.2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4.2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4.2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4.2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4.2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4.2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4.2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4.2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4.2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4.2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4.2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4.2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4.2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4.2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4.2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4.2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4.2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4.2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4.2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4.2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4.2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4.2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4.2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4.2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4.2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4.2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4.2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4.2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4.2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4.2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4.2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4.2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4.2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4.2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4.2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4.2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4.2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4.2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4.2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4.2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4.2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4.2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4.2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4.2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4.2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4.2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4.2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4.2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4.2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4.2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4.2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4.2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4.2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4.2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4.2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4.2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4.2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4.2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4.2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4.2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4.2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4.2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4.2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4.2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4.2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4.2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4.2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4.2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4.2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4.2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4.2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4.2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4.2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4.2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4.2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4.2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4.2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4.2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4.2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4.2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4.2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4.2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4.2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4.2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4.2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4.2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4.2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4.2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4.2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4.2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4.2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4.2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4.2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4.2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4.2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4.2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4.2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4.2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4.2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4.2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4.2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4.2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4.2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4.2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4.2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4.2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4.2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4.2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4.2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4.2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4.2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4.2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4.2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4.2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4.2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4.2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4.2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4.2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4.2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4.2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4.2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4.2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4.2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4.2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4.2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4.2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4.2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4.2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4.2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4.2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4.2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4.2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4.2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4.2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4.2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4.2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4.2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4.2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4.2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4.2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4.2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4.2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4.2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4.2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4.2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4.2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4.2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4.2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4.2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4.2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4.2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4.2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4.2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4.2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4.2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4.2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4.2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4.2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4.2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4.2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4.2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4.2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4.2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4.2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4.2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4.2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4.2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4.2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4.2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4.2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4.2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4.2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4.2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4.2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4.2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4.2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4.2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4.2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4.2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4.2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4.2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4.2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4.2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4.2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4.2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4.2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4.2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4.2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4.2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4.2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4.2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4.2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4.2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4.2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4.2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4.2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4.2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4.2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4.2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4.2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4.2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4.2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4.2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4.2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4.2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4.2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4.2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4.2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4.2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4.2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4.2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4.2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4.2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4.2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4.2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4.2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3">
    <mergeCell ref="B17:F17"/>
    <mergeCell ref="A25:F25"/>
    <mergeCell ref="C27:D27"/>
    <mergeCell ref="C38:D38"/>
    <mergeCell ref="C48:D48"/>
    <mergeCell ref="A58:F58"/>
    <mergeCell ref="A1:F1"/>
    <mergeCell ref="A2:F2"/>
    <mergeCell ref="A3:F3"/>
    <mergeCell ref="B5:C5"/>
    <mergeCell ref="B8:D8"/>
    <mergeCell ref="B9:D9"/>
    <mergeCell ref="A16:F16"/>
  </mergeCells>
  <dataValidations>
    <dataValidation type="list" allowBlank="1" showErrorMessage="1" sqref="C28">
      <formula1>"Daredevil,Explorer,Researcher,Preserver"</formula1>
    </dataValidation>
    <dataValidation type="list" allowBlank="1" showErrorMessage="1" sqref="E28">
      <formula1>"20+ years until I retire,15-20 years until I retire,10-15 years until I retire,5-10 years until I retire,5 years until I retire,In early retirement years now,In later retirement years now"</formula1>
    </dataValidation>
  </dataValidations>
  <hyperlinks>
    <hyperlink r:id="rId1" ref="A2"/>
    <hyperlink r:id="rId2" ref="A3"/>
  </hyperlinks>
  <printOptions/>
  <pageMargins bottom="0.75" footer="0.0" header="0.0" left="0.7" right="0.7" top="0.75"/>
  <pageSetup orientation="portrait"/>
  <headerFooter>
    <oddFooter>&amp;C000000&amp;P</oddFooter>
  </headerFooter>
  <drawing r:id="rId3"/>
</worksheet>
</file>